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2019" sheetId="1" r:id="rId1"/>
    <sheet name="2020" sheetId="4" r:id="rId2"/>
  </sheets>
  <calcPr calcId="124519"/>
</workbook>
</file>

<file path=xl/calcChain.xml><?xml version="1.0" encoding="utf-8"?>
<calcChain xmlns="http://schemas.openxmlformats.org/spreadsheetml/2006/main">
  <c r="D19" i="4"/>
  <c r="D18"/>
  <c r="D17"/>
  <c r="D16"/>
  <c r="D13"/>
  <c r="D11"/>
  <c r="D21"/>
  <c r="D20"/>
  <c r="D14"/>
  <c r="D12"/>
  <c r="D9"/>
  <c r="D10"/>
  <c r="D6"/>
  <c r="D8"/>
  <c r="D26" i="1"/>
  <c r="D25"/>
  <c r="D24"/>
  <c r="D23"/>
  <c r="D22"/>
  <c r="D21"/>
  <c r="D20"/>
  <c r="D19"/>
  <c r="D18"/>
  <c r="D16"/>
  <c r="D15"/>
  <c r="D14"/>
  <c r="D13"/>
  <c r="D12"/>
  <c r="D11"/>
  <c r="D10"/>
  <c r="D9"/>
  <c r="D8"/>
  <c r="D6"/>
  <c r="D7"/>
  <c r="D7" i="4" l="1"/>
</calcChain>
</file>

<file path=xl/sharedStrings.xml><?xml version="1.0" encoding="utf-8"?>
<sst xmlns="http://schemas.openxmlformats.org/spreadsheetml/2006/main" count="50" uniqueCount="28">
  <si>
    <t>ед.измерения: тыс.руб.</t>
  </si>
  <si>
    <t>Доходы, всего</t>
  </si>
  <si>
    <t xml:space="preserve">в том числе: </t>
  </si>
  <si>
    <t>за счет платных образовательных услуг</t>
  </si>
  <si>
    <t>добровольные пожертвования на уставную деятельность</t>
  </si>
  <si>
    <t>Расходы, всего</t>
  </si>
  <si>
    <t>заработная плата педагогов с начислениями</t>
  </si>
  <si>
    <t>командировочные расходы</t>
  </si>
  <si>
    <t>транспортные расходы на доставку материальных запасов</t>
  </si>
  <si>
    <t>коммунальные услуги</t>
  </si>
  <si>
    <t>расходы на содержание имущества</t>
  </si>
  <si>
    <t>прочие расходы</t>
  </si>
  <si>
    <t>из них:</t>
  </si>
  <si>
    <t>расходы на укрепление материально-технической базы (приобретение основных средств)</t>
  </si>
  <si>
    <t>расходы на приобретение моющих средств,канцелярских и хозяйственных товаров</t>
  </si>
  <si>
    <t>услуги связи</t>
  </si>
  <si>
    <t>Штрафы за нарушение законодательства о закупках и нарушение условий контрактов (договоров)</t>
  </si>
  <si>
    <t xml:space="preserve">                расходы на оплату питания детей в детском               оздоровительном лагере с дневным прибыванием</t>
  </si>
  <si>
    <t xml:space="preserve">               информационно технологические услуги</t>
  </si>
  <si>
    <t xml:space="preserve">              проведение мероприятий</t>
  </si>
  <si>
    <t xml:space="preserve">               работы по технической инвентаризации </t>
  </si>
  <si>
    <t xml:space="preserve">              охранные услуги</t>
  </si>
  <si>
    <t xml:space="preserve">              медицинский осмотр</t>
  </si>
  <si>
    <t xml:space="preserve">              повышение квалификации</t>
  </si>
  <si>
    <t>Отчет</t>
  </si>
  <si>
    <t xml:space="preserve">по поступившим средствам за оказание платных образовательных услуг и добровольных пожертвований и расходам за счет данных средств </t>
  </si>
  <si>
    <t>за период с 01.01.2019 по 31.12.2019</t>
  </si>
  <si>
    <t>за период с 01.01.2020 по 31.12.2020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</si>
</sst>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1" xfId="0" applyNumberFormat="1" applyFont="1" applyFill="1" applyBorder="1"/>
    <xf numFmtId="2" fontId="1" fillId="0" borderId="1" xfId="0" applyNumberFormat="1" applyFont="1" applyFill="1" applyBorder="1"/>
    <xf numFmtId="4" fontId="1" fillId="0" borderId="5" xfId="0" applyNumberFormat="1" applyFont="1" applyFill="1" applyBorder="1"/>
    <xf numFmtId="4" fontId="2" fillId="0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/>
    <xf numFmtId="0" fontId="1" fillId="0" borderId="11" xfId="0" applyFont="1" applyBorder="1"/>
    <xf numFmtId="4" fontId="1" fillId="0" borderId="1" xfId="0" applyNumberFormat="1" applyFont="1" applyBorder="1"/>
    <xf numFmtId="0" fontId="1" fillId="0" borderId="9" xfId="0" applyFont="1" applyBorder="1"/>
    <xf numFmtId="0" fontId="1" fillId="0" borderId="12" xfId="0" applyFont="1" applyBorder="1"/>
    <xf numFmtId="2" fontId="1" fillId="0" borderId="1" xfId="0" applyNumberFormat="1" applyFont="1" applyBorder="1"/>
    <xf numFmtId="0" fontId="2" fillId="0" borderId="3" xfId="0" applyFont="1" applyBorder="1" applyAlignment="1">
      <alignment horizontal="left"/>
    </xf>
    <xf numFmtId="2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left" wrapText="1"/>
    </xf>
    <xf numFmtId="2" fontId="1" fillId="0" borderId="6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/>
    <xf numFmtId="0" fontId="1" fillId="0" borderId="3" xfId="0" applyFont="1" applyBorder="1" applyAlignment="1">
      <alignment wrapText="1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9"/>
  <sheetViews>
    <sheetView topLeftCell="A16" workbookViewId="0">
      <selection activeCell="G13" sqref="G13"/>
    </sheetView>
  </sheetViews>
  <sheetFormatPr defaultRowHeight="13.8"/>
  <cols>
    <col min="1" max="1" width="8.88671875" style="5"/>
    <col min="2" max="2" width="11.6640625" style="5" customWidth="1"/>
    <col min="3" max="3" width="54.5546875" style="5" customWidth="1"/>
    <col min="4" max="4" width="17.33203125" style="5" customWidth="1"/>
    <col min="5" max="16384" width="8.88671875" style="5"/>
  </cols>
  <sheetData>
    <row r="2" spans="2:4">
      <c r="C2" s="6" t="s">
        <v>24</v>
      </c>
    </row>
    <row r="3" spans="2:4" ht="39" customHeight="1">
      <c r="B3" s="7" t="s">
        <v>25</v>
      </c>
      <c r="C3" s="7"/>
      <c r="D3" s="7"/>
    </row>
    <row r="4" spans="2:4" ht="14.4" customHeight="1">
      <c r="B4" s="7" t="s">
        <v>26</v>
      </c>
      <c r="C4" s="7"/>
      <c r="D4" s="7"/>
    </row>
    <row r="5" spans="2:4" ht="38.4" customHeight="1">
      <c r="B5" s="5" t="s">
        <v>0</v>
      </c>
    </row>
    <row r="6" spans="2:4">
      <c r="B6" s="8" t="s">
        <v>1</v>
      </c>
      <c r="C6" s="9"/>
      <c r="D6" s="4">
        <f>2668019/1000</f>
        <v>2668.0189999999998</v>
      </c>
    </row>
    <row r="7" spans="2:4">
      <c r="B7" s="10" t="s">
        <v>2</v>
      </c>
      <c r="C7" s="11" t="s">
        <v>3</v>
      </c>
      <c r="D7" s="12">
        <f>D6-D8</f>
        <v>2096.5998099999997</v>
      </c>
    </row>
    <row r="8" spans="2:4">
      <c r="B8" s="13"/>
      <c r="C8" s="14" t="s">
        <v>4</v>
      </c>
      <c r="D8" s="15">
        <f>571419.19/1000</f>
        <v>571.41918999999996</v>
      </c>
    </row>
    <row r="9" spans="2:4">
      <c r="B9" s="8" t="s">
        <v>5</v>
      </c>
      <c r="C9" s="16"/>
      <c r="D9" s="17">
        <f>2868006.22/1000</f>
        <v>2868.0062200000002</v>
      </c>
    </row>
    <row r="10" spans="2:4">
      <c r="B10" s="18" t="s">
        <v>2</v>
      </c>
      <c r="C10" s="19" t="s">
        <v>6</v>
      </c>
      <c r="D10" s="1">
        <f>(1346863.24+156170.69)/1000</f>
        <v>1503.0339299999998</v>
      </c>
    </row>
    <row r="11" spans="2:4">
      <c r="B11" s="18"/>
      <c r="C11" s="19" t="s">
        <v>7</v>
      </c>
      <c r="D11" s="2">
        <f>2800/1000</f>
        <v>2.8</v>
      </c>
    </row>
    <row r="12" spans="2:4">
      <c r="B12" s="18"/>
      <c r="C12" s="19" t="s">
        <v>8</v>
      </c>
      <c r="D12" s="2">
        <f>19150/1000</f>
        <v>19.149999999999999</v>
      </c>
    </row>
    <row r="13" spans="2:4">
      <c r="B13" s="18"/>
      <c r="C13" s="19" t="s">
        <v>15</v>
      </c>
      <c r="D13" s="2">
        <f>4460.4/1000</f>
        <v>4.4603999999999999</v>
      </c>
    </row>
    <row r="14" spans="2:4">
      <c r="B14" s="18"/>
      <c r="C14" s="19" t="s">
        <v>9</v>
      </c>
      <c r="D14" s="15">
        <f>61407.47/1000</f>
        <v>61.407470000000004</v>
      </c>
    </row>
    <row r="15" spans="2:4">
      <c r="B15" s="18"/>
      <c r="C15" s="19" t="s">
        <v>10</v>
      </c>
      <c r="D15" s="1">
        <f>(54155.86+42000)/1000</f>
        <v>96.155860000000004</v>
      </c>
    </row>
    <row r="16" spans="2:4">
      <c r="B16" s="18"/>
      <c r="C16" s="19" t="s">
        <v>11</v>
      </c>
      <c r="D16" s="3">
        <f>585030.52/1000</f>
        <v>585.03052000000002</v>
      </c>
    </row>
    <row r="17" spans="2:5">
      <c r="B17" s="10"/>
      <c r="C17" s="20" t="s">
        <v>12</v>
      </c>
      <c r="D17" s="21"/>
    </row>
    <row r="18" spans="2:5" ht="27.6">
      <c r="B18" s="13"/>
      <c r="C18" s="22" t="s">
        <v>17</v>
      </c>
      <c r="D18" s="23">
        <f>96624/1000</f>
        <v>96.623999999999995</v>
      </c>
    </row>
    <row r="19" spans="2:5">
      <c r="B19" s="18"/>
      <c r="C19" s="24" t="s">
        <v>18</v>
      </c>
      <c r="D19" s="15">
        <f>(10896+9600+15200+1800+4999+7400)/1000</f>
        <v>49.895000000000003</v>
      </c>
    </row>
    <row r="20" spans="2:5">
      <c r="B20" s="18"/>
      <c r="C20" s="25" t="s">
        <v>20</v>
      </c>
      <c r="D20" s="15">
        <f>23745.92/1000</f>
        <v>23.745919999999998</v>
      </c>
    </row>
    <row r="21" spans="2:5">
      <c r="B21" s="18"/>
      <c r="C21" s="24" t="s">
        <v>19</v>
      </c>
      <c r="D21" s="15">
        <f>(32100+15540+247184+13169+53582)/1000</f>
        <v>361.57499999999999</v>
      </c>
    </row>
    <row r="22" spans="2:5">
      <c r="B22" s="18"/>
      <c r="C22" s="24" t="s">
        <v>21</v>
      </c>
      <c r="D22" s="26">
        <f>25040/1000</f>
        <v>25.04</v>
      </c>
    </row>
    <row r="23" spans="2:5">
      <c r="B23" s="18"/>
      <c r="C23" s="24" t="s">
        <v>22</v>
      </c>
      <c r="D23" s="26">
        <f>2650/1000</f>
        <v>2.65</v>
      </c>
    </row>
    <row r="24" spans="2:5">
      <c r="B24" s="18"/>
      <c r="C24" s="24" t="s">
        <v>23</v>
      </c>
      <c r="D24" s="26">
        <f>(9600+1200+14700)/1000</f>
        <v>25.5</v>
      </c>
    </row>
    <row r="25" spans="2:5" ht="27.6">
      <c r="B25" s="18"/>
      <c r="C25" s="27" t="s">
        <v>13</v>
      </c>
      <c r="D25" s="1">
        <f>360395.21/1000</f>
        <v>360.39521000000002</v>
      </c>
    </row>
    <row r="26" spans="2:5" ht="27.6">
      <c r="B26" s="18"/>
      <c r="C26" s="27" t="s">
        <v>14</v>
      </c>
      <c r="D26" s="1">
        <f>233775.53/1000</f>
        <v>233.77553</v>
      </c>
    </row>
    <row r="27" spans="2:5" ht="27.6">
      <c r="B27" s="18"/>
      <c r="C27" s="27" t="s">
        <v>16</v>
      </c>
      <c r="D27" s="1">
        <v>1.8</v>
      </c>
    </row>
    <row r="29" spans="2:5">
      <c r="D29" s="28"/>
      <c r="E29" s="28"/>
    </row>
  </sheetData>
  <mergeCells count="4">
    <mergeCell ref="B6:C6"/>
    <mergeCell ref="B9:C9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3"/>
  <sheetViews>
    <sheetView tabSelected="1" workbookViewId="0">
      <selection activeCell="F20" sqref="F20"/>
    </sheetView>
  </sheetViews>
  <sheetFormatPr defaultRowHeight="13.8"/>
  <cols>
    <col min="1" max="1" width="8.88671875" style="5"/>
    <col min="2" max="2" width="11.6640625" style="5" customWidth="1"/>
    <col min="3" max="3" width="54.5546875" style="5" customWidth="1"/>
    <col min="4" max="4" width="17.33203125" style="5" customWidth="1"/>
    <col min="5" max="16384" width="8.88671875" style="5"/>
  </cols>
  <sheetData>
    <row r="2" spans="2:4">
      <c r="C2" s="6" t="s">
        <v>24</v>
      </c>
    </row>
    <row r="3" spans="2:4" ht="39" customHeight="1">
      <c r="B3" s="7" t="s">
        <v>25</v>
      </c>
      <c r="C3" s="7"/>
      <c r="D3" s="7"/>
    </row>
    <row r="4" spans="2:4" ht="14.4" customHeight="1">
      <c r="B4" s="7" t="s">
        <v>27</v>
      </c>
      <c r="C4" s="7"/>
      <c r="D4" s="7"/>
    </row>
    <row r="5" spans="2:4" ht="38.4" customHeight="1">
      <c r="B5" s="5" t="s">
        <v>0</v>
      </c>
    </row>
    <row r="6" spans="2:4">
      <c r="B6" s="8" t="s">
        <v>1</v>
      </c>
      <c r="C6" s="9"/>
      <c r="D6" s="4">
        <f>1557149.38/1000</f>
        <v>1557.1493799999998</v>
      </c>
    </row>
    <row r="7" spans="2:4">
      <c r="B7" s="10" t="s">
        <v>2</v>
      </c>
      <c r="C7" s="11" t="s">
        <v>3</v>
      </c>
      <c r="D7" s="12">
        <f>D6-D8</f>
        <v>985.73018999999988</v>
      </c>
    </row>
    <row r="8" spans="2:4">
      <c r="B8" s="13"/>
      <c r="C8" s="14" t="s">
        <v>4</v>
      </c>
      <c r="D8" s="15">
        <f>571419.19/1000</f>
        <v>571.41918999999996</v>
      </c>
    </row>
    <row r="9" spans="2:4">
      <c r="B9" s="8" t="s">
        <v>5</v>
      </c>
      <c r="C9" s="16"/>
      <c r="D9" s="17">
        <f>1557149.38/1000</f>
        <v>1557.1493799999998</v>
      </c>
    </row>
    <row r="10" spans="2:4">
      <c r="B10" s="18" t="s">
        <v>2</v>
      </c>
      <c r="C10" s="19" t="s">
        <v>6</v>
      </c>
      <c r="D10" s="1">
        <f>(366480.9+110677.23)/1000</f>
        <v>477.15813000000003</v>
      </c>
    </row>
    <row r="11" spans="2:4">
      <c r="B11" s="18"/>
      <c r="C11" s="19" t="s">
        <v>7</v>
      </c>
      <c r="D11" s="2">
        <f>900/1000</f>
        <v>0.9</v>
      </c>
    </row>
    <row r="12" spans="2:4">
      <c r="B12" s="18"/>
      <c r="C12" s="19" t="s">
        <v>9</v>
      </c>
      <c r="D12" s="15">
        <f>100000/1000</f>
        <v>100</v>
      </c>
    </row>
    <row r="13" spans="2:4">
      <c r="B13" s="18"/>
      <c r="C13" s="19" t="s">
        <v>10</v>
      </c>
      <c r="D13" s="1">
        <f>(1941.68+165614.2+72022)/1000</f>
        <v>239.57787999999999</v>
      </c>
    </row>
    <row r="14" spans="2:4">
      <c r="B14" s="18"/>
      <c r="C14" s="19" t="s">
        <v>11</v>
      </c>
      <c r="D14" s="3">
        <f>238243.49/1000</f>
        <v>238.24348999999998</v>
      </c>
    </row>
    <row r="15" spans="2:4">
      <c r="B15" s="10"/>
      <c r="C15" s="20" t="s">
        <v>12</v>
      </c>
      <c r="D15" s="21"/>
    </row>
    <row r="16" spans="2:4" ht="27.6">
      <c r="B16" s="13"/>
      <c r="C16" s="22" t="s">
        <v>17</v>
      </c>
      <c r="D16" s="23">
        <f>22770/1000</f>
        <v>22.77</v>
      </c>
    </row>
    <row r="17" spans="2:5">
      <c r="B17" s="18"/>
      <c r="C17" s="24" t="s">
        <v>18</v>
      </c>
      <c r="D17" s="15">
        <f>(19158.75+11100+7000+550+16320+9850)/1000</f>
        <v>63.978749999999998</v>
      </c>
    </row>
    <row r="18" spans="2:5">
      <c r="B18" s="18"/>
      <c r="C18" s="24" t="s">
        <v>19</v>
      </c>
      <c r="D18" s="15">
        <f>132894.74/1000</f>
        <v>132.89473999999998</v>
      </c>
    </row>
    <row r="19" spans="2:5">
      <c r="B19" s="18"/>
      <c r="C19" s="24" t="s">
        <v>21</v>
      </c>
      <c r="D19" s="26">
        <f>18600/1000</f>
        <v>18.600000000000001</v>
      </c>
    </row>
    <row r="20" spans="2:5" ht="27.6">
      <c r="B20" s="18"/>
      <c r="C20" s="27" t="s">
        <v>13</v>
      </c>
      <c r="D20" s="1">
        <f>200898.5/1000</f>
        <v>200.89850000000001</v>
      </c>
    </row>
    <row r="21" spans="2:5" ht="27.6">
      <c r="B21" s="18"/>
      <c r="C21" s="27" t="s">
        <v>14</v>
      </c>
      <c r="D21" s="1">
        <f>300371.38/1000</f>
        <v>300.37137999999999</v>
      </c>
    </row>
    <row r="23" spans="2:5">
      <c r="D23" s="28"/>
      <c r="E23" s="28"/>
    </row>
  </sheetData>
  <mergeCells count="4">
    <mergeCell ref="B3:D3"/>
    <mergeCell ref="B4:D4"/>
    <mergeCell ref="B6:C6"/>
    <mergeCell ref="B9:C9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2021-07-28T12:49:19Z</dcterms:modified>
</cp:coreProperties>
</file>